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Users\jamoliddin.khamdamov\Рабочий стол\2024 йил\АНТИКОРРУПЦИЯ\ОКТЯБРЬ МАЪЛУМОТЛАРИ\АВТОМОТОТРАНСПОРТ ВОСИТАЛАРИ ТЎҒРИСИДА\"/>
    </mc:Choice>
  </mc:AlternateContent>
  <xr:revisionPtr revIDLastSave="0" documentId="13_ncr:1_{ECE495F4-F43E-45C5-96A3-116F9987024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09510007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J52" i="1"/>
  <c r="J51" i="1"/>
  <c r="J49" i="1"/>
  <c r="J47" i="1"/>
  <c r="J46" i="1"/>
  <c r="J41" i="1"/>
  <c r="J38" i="1"/>
  <c r="J37" i="1"/>
  <c r="J36" i="1"/>
  <c r="J34" i="1"/>
  <c r="J33" i="1"/>
  <c r="J32" i="1"/>
  <c r="J31" i="1"/>
  <c r="J30" i="1"/>
  <c r="J29" i="1"/>
  <c r="J23" i="1"/>
  <c r="J22" i="1"/>
  <c r="J21" i="1"/>
  <c r="J17" i="1"/>
  <c r="J16" i="1"/>
  <c r="J15" i="1"/>
  <c r="J14" i="1"/>
  <c r="J11" i="1"/>
  <c r="J10" i="1"/>
  <c r="I54" i="1"/>
  <c r="I52" i="1"/>
  <c r="I51" i="1"/>
  <c r="I49" i="1"/>
  <c r="I47" i="1"/>
  <c r="I46" i="1"/>
  <c r="I41" i="1"/>
  <c r="I38" i="1"/>
  <c r="I37" i="1"/>
  <c r="I36" i="1"/>
  <c r="I34" i="1"/>
  <c r="I33" i="1"/>
  <c r="I32" i="1"/>
  <c r="I31" i="1"/>
  <c r="I30" i="1"/>
  <c r="I29" i="1"/>
  <c r="I23" i="1"/>
  <c r="I22" i="1"/>
  <c r="I21" i="1"/>
  <c r="I17" i="1"/>
  <c r="I16" i="1"/>
  <c r="I15" i="1"/>
  <c r="I14" i="1"/>
  <c r="I11" i="1"/>
  <c r="I10" i="1"/>
  <c r="H54" i="1"/>
  <c r="H52" i="1"/>
  <c r="H49" i="1"/>
  <c r="H47" i="1"/>
  <c r="H46" i="1"/>
  <c r="H41" i="1"/>
  <c r="H38" i="1"/>
  <c r="H37" i="1"/>
  <c r="H36" i="1"/>
  <c r="H34" i="1"/>
  <c r="H33" i="1"/>
  <c r="H32" i="1"/>
  <c r="H31" i="1"/>
  <c r="H30" i="1"/>
  <c r="H23" i="1"/>
  <c r="H22" i="1"/>
  <c r="H21" i="1"/>
  <c r="H17" i="1"/>
  <c r="H16" i="1"/>
  <c r="H15" i="1"/>
  <c r="H14" i="1"/>
  <c r="H11" i="1"/>
  <c r="H10" i="1"/>
  <c r="J9" i="1"/>
  <c r="I8" i="1"/>
  <c r="H8" i="1"/>
  <c r="J8" i="1"/>
  <c r="J7" i="1"/>
  <c r="J55" i="1" s="1"/>
  <c r="I7" i="1"/>
  <c r="H7" i="1"/>
  <c r="H55" i="1" s="1"/>
  <c r="J5" i="1"/>
  <c r="I5" i="1"/>
  <c r="I55" i="1" s="1"/>
  <c r="H5" i="1"/>
</calcChain>
</file>

<file path=xl/sharedStrings.xml><?xml version="1.0" encoding="utf-8"?>
<sst xmlns="http://schemas.openxmlformats.org/spreadsheetml/2006/main" count="159" uniqueCount="146">
  <si>
    <t xml:space="preserve">C_723038          </t>
  </si>
  <si>
    <t>02.04.2013</t>
  </si>
  <si>
    <t xml:space="preserve">C_001066          </t>
  </si>
  <si>
    <t>20.10.2016</t>
  </si>
  <si>
    <t xml:space="preserve">C_001067          </t>
  </si>
  <si>
    <t>15.09.2019</t>
  </si>
  <si>
    <t xml:space="preserve">C_006077          </t>
  </si>
  <si>
    <t>Volkswagen Passat 1.6</t>
  </si>
  <si>
    <t xml:space="preserve">C_006076          </t>
  </si>
  <si>
    <t xml:space="preserve">C_006075          </t>
  </si>
  <si>
    <t>16.10.2017</t>
  </si>
  <si>
    <t>21.06.2017</t>
  </si>
  <si>
    <t xml:space="preserve">C_022070          </t>
  </si>
  <si>
    <t>25.04.2012</t>
  </si>
  <si>
    <t xml:space="preserve">C_022078          </t>
  </si>
  <si>
    <t>24.11.2017</t>
  </si>
  <si>
    <t xml:space="preserve">C_022079          </t>
  </si>
  <si>
    <t xml:space="preserve">C_022080          </t>
  </si>
  <si>
    <t xml:space="preserve">C_022082          </t>
  </si>
  <si>
    <t>16.03.2018</t>
  </si>
  <si>
    <t xml:space="preserve">С_032026          </t>
  </si>
  <si>
    <t>26.12.2019</t>
  </si>
  <si>
    <t xml:space="preserve">C_662043          </t>
  </si>
  <si>
    <t>15.05.2009</t>
  </si>
  <si>
    <t xml:space="preserve">C_662045          </t>
  </si>
  <si>
    <t>19.09.2023</t>
  </si>
  <si>
    <t xml:space="preserve">C_015094          </t>
  </si>
  <si>
    <t>08.08.2013</t>
  </si>
  <si>
    <t xml:space="preserve">C_031060          </t>
  </si>
  <si>
    <t>17.05.2017</t>
  </si>
  <si>
    <t xml:space="preserve">C_011395          </t>
  </si>
  <si>
    <t>24.12.2021</t>
  </si>
  <si>
    <t xml:space="preserve">C_011394          </t>
  </si>
  <si>
    <t xml:space="preserve">C_011392          </t>
  </si>
  <si>
    <t xml:space="preserve">C_011393          </t>
  </si>
  <si>
    <t xml:space="preserve">C_011365          </t>
  </si>
  <si>
    <t>29.04.2014</t>
  </si>
  <si>
    <t xml:space="preserve">С_011391          </t>
  </si>
  <si>
    <t xml:space="preserve">C_472047          </t>
  </si>
  <si>
    <t>12.06.2017</t>
  </si>
  <si>
    <t xml:space="preserve">C_472046          </t>
  </si>
  <si>
    <t xml:space="preserve">C_159070          </t>
  </si>
  <si>
    <t>16.09.2015</t>
  </si>
  <si>
    <t xml:space="preserve">С_005133          </t>
  </si>
  <si>
    <t>04.01.2023</t>
  </si>
  <si>
    <t xml:space="preserve">С_005132          </t>
  </si>
  <si>
    <t xml:space="preserve">C_005144          </t>
  </si>
  <si>
    <t>22.12.2023</t>
  </si>
  <si>
    <t xml:space="preserve">C_157042          </t>
  </si>
  <si>
    <t>30.07.2007</t>
  </si>
  <si>
    <t xml:space="preserve">С_019071          </t>
  </si>
  <si>
    <t>17.03.2022</t>
  </si>
  <si>
    <t xml:space="preserve">C_713039          </t>
  </si>
  <si>
    <t xml:space="preserve">Volkswagen Passat 2.0 FSI Comfortline             </t>
  </si>
  <si>
    <t>28.09.2007</t>
  </si>
  <si>
    <t xml:space="preserve">C_018119          </t>
  </si>
  <si>
    <t>30.11.2017</t>
  </si>
  <si>
    <t xml:space="preserve">C_018117          </t>
  </si>
  <si>
    <t>25.06.2014</t>
  </si>
  <si>
    <t xml:space="preserve">С_773005          </t>
  </si>
  <si>
    <t>22.01.2020</t>
  </si>
  <si>
    <t xml:space="preserve">C_769013          </t>
  </si>
  <si>
    <t>22.12.2017</t>
  </si>
  <si>
    <t xml:space="preserve">С_764017          </t>
  </si>
  <si>
    <t>11.12.2019</t>
  </si>
  <si>
    <t>T/R</t>
  </si>
  <si>
    <t>Vakolatxona</t>
  </si>
  <si>
    <t xml:space="preserve">Invoys raqami </t>
  </si>
  <si>
    <t xml:space="preserve">Rusumi </t>
  </si>
  <si>
    <r>
      <rPr>
        <b/>
        <sz val="11"/>
        <color theme="1"/>
        <rFont val="Calibri"/>
        <family val="2"/>
        <charset val="204"/>
        <scheme val="minor"/>
      </rPr>
      <t xml:space="preserve">Balansga olingan vaqti </t>
    </r>
    <r>
      <rPr>
        <sz val="11"/>
        <color theme="1"/>
        <rFont val="Calibri"/>
        <family val="2"/>
        <charset val="204"/>
        <scheme val="minor"/>
      </rPr>
      <t xml:space="preserve">
(aniq sanasi)</t>
    </r>
  </si>
  <si>
    <t xml:space="preserve">Soni </t>
  </si>
  <si>
    <t>(dona)</t>
  </si>
  <si>
    <t xml:space="preserve">Balansga olingan vaqtdagi qiymati </t>
  </si>
  <si>
    <t xml:space="preserve">(ming so‘mda) </t>
  </si>
  <si>
    <t xml:space="preserve">Harakatlangan masofa </t>
  </si>
  <si>
    <t xml:space="preserve">Hisobot davrida harakatlangan masofa  </t>
  </si>
  <si>
    <t xml:space="preserve">Jami harakatlangan masofa  </t>
  </si>
  <si>
    <t>2024 y. 1-choragi</t>
  </si>
  <si>
    <t>2024 y. 3-choragi</t>
  </si>
  <si>
    <t>Olmaota</t>
  </si>
  <si>
    <t>Ostona</t>
  </si>
  <si>
    <t>Boku</t>
  </si>
  <si>
    <t>Bangkok</t>
  </si>
  <si>
    <t>Bishkek</t>
  </si>
  <si>
    <t>Dehli</t>
  </si>
  <si>
    <t>Jakarta</t>
  </si>
  <si>
    <t>Jidda</t>
  </si>
  <si>
    <t>Dushanbe</t>
  </si>
  <si>
    <t>Qozon</t>
  </si>
  <si>
    <t>Kuala-Lumpur</t>
  </si>
  <si>
    <t>Lahor</t>
  </si>
  <si>
    <t>London</t>
  </si>
  <si>
    <t>Minsk</t>
  </si>
  <si>
    <t>Moskva</t>
  </si>
  <si>
    <t>Myunxen</t>
  </si>
  <si>
    <t>Novosibirsk</t>
  </si>
  <si>
    <t>Nyu-York</t>
  </si>
  <si>
    <t>Parij</t>
  </si>
  <si>
    <t>Pekin</t>
  </si>
  <si>
    <t>Riga</t>
  </si>
  <si>
    <t>Seul</t>
  </si>
  <si>
    <t>Istanbul</t>
  </si>
  <si>
    <t>Sankt-Peterburg</t>
  </si>
  <si>
    <t>Tbilisi</t>
  </si>
  <si>
    <t>Tel-Aviv</t>
  </si>
  <si>
    <t>Tokio</t>
  </si>
  <si>
    <t>Tyanzin</t>
  </si>
  <si>
    <t>Urumchi</t>
  </si>
  <si>
    <t>Frankfurt</t>
  </si>
  <si>
    <t>Shanxay</t>
  </si>
  <si>
    <t>Sharja</t>
  </si>
  <si>
    <t>Jami</t>
  </si>
  <si>
    <t xml:space="preserve"> Subaru XV 5D</t>
  </si>
  <si>
    <t xml:space="preserve">Ravon Gentra Elegant </t>
  </si>
  <si>
    <t xml:space="preserve"> Chevrolet Cobalt LTZ, XWBJA69V9NA032521</t>
  </si>
  <si>
    <t xml:space="preserve"> "ДЭУ Нексия GLE"                       </t>
  </si>
  <si>
    <t>Astor1.5 LTR CVT</t>
  </si>
  <si>
    <t xml:space="preserve"> Astor1.5 LTR CVT</t>
  </si>
  <si>
    <t>GM Hector 1.5 CVT</t>
  </si>
  <si>
    <t>RAVON Gentra</t>
  </si>
  <si>
    <t xml:space="preserve"> Gentra GNJ VIN</t>
  </si>
  <si>
    <t xml:space="preserve">Toyota Corolla Altis </t>
  </si>
  <si>
    <t xml:space="preserve"> Toyota Corolla Altis Auto 1598 cc</t>
  </si>
  <si>
    <t>СEELY ATLAS Comfort 1.8</t>
  </si>
  <si>
    <t>Hyundai Greta</t>
  </si>
  <si>
    <t xml:space="preserve"> Hyundai Greta</t>
  </si>
  <si>
    <t xml:space="preserve"> Hyundai H-1 2.4 MPI</t>
  </si>
  <si>
    <t xml:space="preserve"> Hyundai Sonata</t>
  </si>
  <si>
    <t>LADA</t>
  </si>
  <si>
    <t xml:space="preserve"> Hyundai Sonata 2.0GS AT                    </t>
  </si>
  <si>
    <t xml:space="preserve"> Mercedes E-350                         </t>
  </si>
  <si>
    <t xml:space="preserve"> Toyota Camry</t>
  </si>
  <si>
    <t>Toyota Camry</t>
  </si>
  <si>
    <t>RIO VIN Z94C241BBLR158882</t>
  </si>
  <si>
    <t>Rostov</t>
  </si>
  <si>
    <t>Volkswagen Binek Jetta 1.4</t>
  </si>
  <si>
    <t xml:space="preserve">Chevrolet Epica                        </t>
  </si>
  <si>
    <t xml:space="preserve"> Ravon R4</t>
  </si>
  <si>
    <t>Ravon R4</t>
  </si>
  <si>
    <t xml:space="preserve"> Toyota RAV4</t>
  </si>
  <si>
    <t xml:space="preserve"> Grand Cherokee Laredo</t>
  </si>
  <si>
    <t xml:space="preserve"> Seat Ibiza </t>
  </si>
  <si>
    <t xml:space="preserve"> Toyota Corolla1.6GL                    </t>
  </si>
  <si>
    <t xml:space="preserve">Saqlash xarajatlari 
(ming so‘mda) </t>
  </si>
  <si>
    <r>
      <t xml:space="preserve">Jihozlash xarajatlari </t>
    </r>
    <r>
      <rPr>
        <sz val="10"/>
        <color theme="1"/>
        <rFont val="Calibri"/>
        <family val="2"/>
        <charset val="204"/>
        <scheme val="minor"/>
      </rPr>
      <t xml:space="preserve">(ming so‘mda)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</si>
  <si>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2024 y. 2-choragi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</si>
</sst>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4" fontId="16" fillId="4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0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 xr:uid="{38FB9FCC-29A8-4C97-896D-833B6FB81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37" zoomScale="80" zoomScaleNormal="80" workbookViewId="0">
      <selection activeCell="K5" sqref="K5"/>
    </sheetView>
  </sheetViews>
  <sheetFormatPr defaultRowHeight="14.4" x14ac:dyDescent="0.3"/>
  <cols>
    <col min="1" max="1" width="7.44140625" customWidth="1"/>
    <col min="2" max="2" width="26.5546875" customWidth="1"/>
    <col min="3" max="3" width="16.44140625" customWidth="1"/>
    <col min="4" max="4" width="39.109375" customWidth="1"/>
    <col min="5" max="5" width="13.109375" customWidth="1"/>
    <col min="6" max="6" width="6.88671875" bestFit="1" customWidth="1"/>
    <col min="7" max="8" width="16.109375" customWidth="1"/>
    <col min="9" max="9" width="17.44140625" customWidth="1"/>
    <col min="10" max="10" width="23.88671875" customWidth="1"/>
    <col min="11" max="11" width="16.109375" customWidth="1"/>
    <col min="12" max="12" width="15.88671875" customWidth="1"/>
    <col min="13" max="13" width="18" customWidth="1"/>
  </cols>
  <sheetData>
    <row r="1" spans="1:13" ht="55.5" customHeight="1" x14ac:dyDescent="0.3">
      <c r="A1" s="32" t="s">
        <v>65</v>
      </c>
      <c r="B1" s="32" t="s">
        <v>66</v>
      </c>
      <c r="C1" s="32" t="s">
        <v>67</v>
      </c>
      <c r="D1" s="32" t="s">
        <v>68</v>
      </c>
      <c r="E1" s="33" t="s">
        <v>69</v>
      </c>
      <c r="F1" s="10" t="s">
        <v>70</v>
      </c>
      <c r="G1" s="10" t="s">
        <v>72</v>
      </c>
      <c r="H1" s="32" t="s">
        <v>143</v>
      </c>
      <c r="I1" s="32"/>
      <c r="J1" s="32"/>
      <c r="K1" s="32" t="s">
        <v>144</v>
      </c>
      <c r="L1" s="32" t="s">
        <v>74</v>
      </c>
      <c r="M1" s="32"/>
    </row>
    <row r="2" spans="1:13" ht="41.4" x14ac:dyDescent="0.3">
      <c r="A2" s="32"/>
      <c r="B2" s="32"/>
      <c r="C2" s="32"/>
      <c r="D2" s="32"/>
      <c r="E2" s="34"/>
      <c r="F2" s="11" t="s">
        <v>71</v>
      </c>
      <c r="G2" s="11" t="s">
        <v>73</v>
      </c>
      <c r="H2" s="12" t="s">
        <v>77</v>
      </c>
      <c r="I2" s="13" t="s">
        <v>145</v>
      </c>
      <c r="J2" s="37" t="s">
        <v>78</v>
      </c>
      <c r="K2" s="32"/>
      <c r="L2" s="11" t="s">
        <v>75</v>
      </c>
      <c r="M2" s="11" t="s">
        <v>76</v>
      </c>
    </row>
    <row r="3" spans="1:13" x14ac:dyDescent="0.3">
      <c r="A3" s="14">
        <v>1</v>
      </c>
      <c r="B3" s="14">
        <v>2</v>
      </c>
      <c r="C3" s="14">
        <v>3</v>
      </c>
      <c r="D3" s="14"/>
      <c r="E3" s="14">
        <v>5</v>
      </c>
      <c r="F3" s="14">
        <v>6</v>
      </c>
      <c r="G3" s="14">
        <v>7</v>
      </c>
      <c r="H3" s="35">
        <v>8</v>
      </c>
      <c r="I3" s="35"/>
      <c r="J3" s="35"/>
      <c r="K3" s="14">
        <v>9</v>
      </c>
      <c r="L3" s="14">
        <v>10</v>
      </c>
      <c r="M3" s="14">
        <v>11</v>
      </c>
    </row>
    <row r="4" spans="1:13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5.75" customHeight="1" x14ac:dyDescent="0.3">
      <c r="A5" s="9">
        <v>1</v>
      </c>
      <c r="B5" s="36" t="s">
        <v>79</v>
      </c>
      <c r="C5" s="4" t="s">
        <v>55</v>
      </c>
      <c r="D5" s="5" t="s">
        <v>113</v>
      </c>
      <c r="E5" s="4" t="s">
        <v>56</v>
      </c>
      <c r="F5" s="6">
        <v>1</v>
      </c>
      <c r="G5" s="3">
        <v>122877114.38</v>
      </c>
      <c r="H5" s="15">
        <f>19846878.78/1000</f>
        <v>19846.878780000003</v>
      </c>
      <c r="I5" s="15">
        <f>35054832.87/1000</f>
        <v>35054.832869999998</v>
      </c>
      <c r="J5" s="16">
        <f>10505430.85/1000</f>
        <v>10505.430849999999</v>
      </c>
      <c r="K5" s="1"/>
      <c r="L5" s="17"/>
      <c r="M5" s="18"/>
    </row>
    <row r="6" spans="1:13" ht="15.75" customHeight="1" x14ac:dyDescent="0.3">
      <c r="A6" s="9">
        <v>2</v>
      </c>
      <c r="B6" s="36"/>
      <c r="C6" s="4" t="s">
        <v>57</v>
      </c>
      <c r="D6" s="5" t="s">
        <v>112</v>
      </c>
      <c r="E6" s="4" t="s">
        <v>58</v>
      </c>
      <c r="F6" s="6">
        <v>1</v>
      </c>
      <c r="G6" s="3">
        <v>194176301.88999999</v>
      </c>
      <c r="H6" s="15"/>
      <c r="I6" s="15"/>
      <c r="J6" s="16"/>
      <c r="K6" s="1"/>
      <c r="L6" s="17"/>
      <c r="M6" s="18"/>
    </row>
    <row r="7" spans="1:13" ht="15.75" customHeight="1" x14ac:dyDescent="0.3">
      <c r="A7" s="9">
        <v>3</v>
      </c>
      <c r="B7" s="19" t="s">
        <v>80</v>
      </c>
      <c r="C7" s="4" t="s">
        <v>52</v>
      </c>
      <c r="D7" s="5" t="s">
        <v>53</v>
      </c>
      <c r="E7" s="4" t="s">
        <v>54</v>
      </c>
      <c r="F7" s="6">
        <v>1</v>
      </c>
      <c r="G7" s="8">
        <v>220092844</v>
      </c>
      <c r="H7" s="15">
        <f>17632669.78/1000</f>
        <v>17632.66978</v>
      </c>
      <c r="I7" s="15">
        <f>17561597.05/1000</f>
        <v>17561.59705</v>
      </c>
      <c r="J7" s="16">
        <f>4691630.28/1000</f>
        <v>4691.6302800000003</v>
      </c>
      <c r="K7" s="2"/>
      <c r="L7" s="17"/>
      <c r="M7" s="18"/>
    </row>
    <row r="8" spans="1:13" ht="33.75" customHeight="1" x14ac:dyDescent="0.3">
      <c r="A8" s="9">
        <v>4</v>
      </c>
      <c r="B8" s="19" t="s">
        <v>81</v>
      </c>
      <c r="C8" s="4" t="s">
        <v>50</v>
      </c>
      <c r="D8" s="7" t="s">
        <v>114</v>
      </c>
      <c r="E8" s="4" t="s">
        <v>51</v>
      </c>
      <c r="F8" s="6">
        <v>1</v>
      </c>
      <c r="G8" s="8">
        <v>152960130</v>
      </c>
      <c r="H8" s="15">
        <f>18968166.27/1000</f>
        <v>18968.166269999998</v>
      </c>
      <c r="I8" s="15">
        <f>13806851.51/1000</f>
        <v>13806.85151</v>
      </c>
      <c r="J8" s="16">
        <f>11212277.85/1000</f>
        <v>11212.27785</v>
      </c>
      <c r="K8" s="2"/>
      <c r="L8" s="17"/>
      <c r="M8" s="18"/>
    </row>
    <row r="9" spans="1:13" ht="15.75" customHeight="1" x14ac:dyDescent="0.3">
      <c r="A9" s="9">
        <v>5</v>
      </c>
      <c r="B9" s="19" t="s">
        <v>82</v>
      </c>
      <c r="C9" s="20"/>
      <c r="D9" s="20"/>
      <c r="E9" s="21"/>
      <c r="F9" s="9"/>
      <c r="G9" s="15"/>
      <c r="H9" s="15">
        <v>0</v>
      </c>
      <c r="I9" s="15">
        <v>0</v>
      </c>
      <c r="J9" s="16">
        <f>15900433.22/1000</f>
        <v>15900.433220000001</v>
      </c>
      <c r="K9" s="2"/>
      <c r="L9" s="17"/>
      <c r="M9" s="18"/>
    </row>
    <row r="10" spans="1:13" ht="27" customHeight="1" x14ac:dyDescent="0.3">
      <c r="A10" s="9">
        <v>6</v>
      </c>
      <c r="B10" s="19" t="s">
        <v>83</v>
      </c>
      <c r="C10" s="4" t="s">
        <v>48</v>
      </c>
      <c r="D10" s="7" t="s">
        <v>115</v>
      </c>
      <c r="E10" s="4" t="s">
        <v>49</v>
      </c>
      <c r="F10" s="6">
        <v>1</v>
      </c>
      <c r="G10" s="3">
        <v>54036987.020000003</v>
      </c>
      <c r="H10" s="15">
        <f>10311381.79/1000</f>
        <v>10311.381789999999</v>
      </c>
      <c r="I10" s="15">
        <f>14840361.4/1000</f>
        <v>14840.3614</v>
      </c>
      <c r="J10" s="16">
        <f>4601901.28/1000</f>
        <v>4601.90128</v>
      </c>
      <c r="K10" s="2"/>
      <c r="L10" s="17"/>
      <c r="M10" s="18"/>
    </row>
    <row r="11" spans="1:13" ht="15.75" customHeight="1" x14ac:dyDescent="0.3">
      <c r="A11" s="9">
        <v>7</v>
      </c>
      <c r="B11" s="36" t="s">
        <v>84</v>
      </c>
      <c r="C11" s="4" t="s">
        <v>43</v>
      </c>
      <c r="D11" s="5" t="s">
        <v>116</v>
      </c>
      <c r="E11" s="4" t="s">
        <v>44</v>
      </c>
      <c r="F11" s="6">
        <v>1</v>
      </c>
      <c r="G11" s="3">
        <v>216534832.93000001</v>
      </c>
      <c r="H11" s="15">
        <f>33790835.73/1000</f>
        <v>33790.835729999999</v>
      </c>
      <c r="I11" s="15">
        <f>42476560.35/1000</f>
        <v>42476.56035</v>
      </c>
      <c r="J11" s="16">
        <f>44361354.66/1000</f>
        <v>44361.354659999997</v>
      </c>
      <c r="K11" s="2"/>
      <c r="L11" s="17"/>
      <c r="M11" s="18"/>
    </row>
    <row r="12" spans="1:13" ht="15.75" customHeight="1" x14ac:dyDescent="0.3">
      <c r="A12" s="9">
        <v>8</v>
      </c>
      <c r="B12" s="36"/>
      <c r="C12" s="4" t="s">
        <v>45</v>
      </c>
      <c r="D12" s="5" t="s">
        <v>117</v>
      </c>
      <c r="E12" s="4" t="s">
        <v>44</v>
      </c>
      <c r="F12" s="6">
        <v>1</v>
      </c>
      <c r="G12" s="3">
        <v>216534832.93000001</v>
      </c>
      <c r="H12" s="15"/>
      <c r="I12" s="15"/>
      <c r="J12" s="16"/>
      <c r="K12" s="2"/>
      <c r="L12" s="17"/>
      <c r="M12" s="18"/>
    </row>
    <row r="13" spans="1:13" ht="15.75" customHeight="1" x14ac:dyDescent="0.3">
      <c r="A13" s="9">
        <v>9</v>
      </c>
      <c r="B13" s="36"/>
      <c r="C13" s="4" t="s">
        <v>46</v>
      </c>
      <c r="D13" s="5" t="s">
        <v>118</v>
      </c>
      <c r="E13" s="4" t="s">
        <v>47</v>
      </c>
      <c r="F13" s="6">
        <v>1</v>
      </c>
      <c r="G13" s="3">
        <v>288947746.26999998</v>
      </c>
      <c r="H13" s="15"/>
      <c r="I13" s="15"/>
      <c r="J13" s="16"/>
      <c r="K13" s="2"/>
      <c r="L13" s="17"/>
      <c r="M13" s="18"/>
    </row>
    <row r="14" spans="1:13" ht="15.75" customHeight="1" x14ac:dyDescent="0.3">
      <c r="A14" s="9">
        <v>10</v>
      </c>
      <c r="B14" s="19" t="s">
        <v>85</v>
      </c>
      <c r="C14" s="20"/>
      <c r="D14" s="20"/>
      <c r="E14" s="21"/>
      <c r="F14" s="9"/>
      <c r="G14" s="15"/>
      <c r="H14" s="15">
        <f>22179932.76/1000</f>
        <v>22179.932760000003</v>
      </c>
      <c r="I14" s="15">
        <f>17365607.06/1000</f>
        <v>17365.607059999998</v>
      </c>
      <c r="J14" s="16">
        <f>7446947.77/1000</f>
        <v>7446.9477699999998</v>
      </c>
      <c r="K14" s="1"/>
      <c r="L14" s="17"/>
      <c r="M14" s="18"/>
    </row>
    <row r="15" spans="1:13" ht="15.75" customHeight="1" x14ac:dyDescent="0.3">
      <c r="A15" s="9">
        <v>11</v>
      </c>
      <c r="B15" s="19" t="s">
        <v>86</v>
      </c>
      <c r="C15" s="20"/>
      <c r="D15" s="20"/>
      <c r="E15" s="21"/>
      <c r="F15" s="9"/>
      <c r="G15" s="15"/>
      <c r="H15" s="15">
        <f>33233660.16/1000</f>
        <v>33233.660159999999</v>
      </c>
      <c r="I15" s="15">
        <f>26851136.05/1000</f>
        <v>26851.136050000001</v>
      </c>
      <c r="J15" s="16">
        <f>8435328.23/1000</f>
        <v>8435.328230000001</v>
      </c>
      <c r="K15" s="1"/>
      <c r="L15" s="17"/>
      <c r="M15" s="18"/>
    </row>
    <row r="16" spans="1:13" ht="15.75" customHeight="1" x14ac:dyDescent="0.3">
      <c r="A16" s="9">
        <v>12</v>
      </c>
      <c r="B16" s="19" t="s">
        <v>87</v>
      </c>
      <c r="C16" s="4" t="s">
        <v>61</v>
      </c>
      <c r="D16" s="5" t="s">
        <v>119</v>
      </c>
      <c r="E16" s="4" t="s">
        <v>62</v>
      </c>
      <c r="F16" s="6">
        <v>1</v>
      </c>
      <c r="G16" s="3">
        <v>120581318.06</v>
      </c>
      <c r="H16" s="15">
        <f>15924593.01/1000</f>
        <v>15924.593010000001</v>
      </c>
      <c r="I16" s="15">
        <f>6412351.48/1000</f>
        <v>6412.3514800000003</v>
      </c>
      <c r="J16" s="16">
        <f>4796403.54/1000</f>
        <v>4796.4035400000002</v>
      </c>
      <c r="K16" s="1"/>
      <c r="L16" s="17"/>
      <c r="M16" s="18"/>
    </row>
    <row r="17" spans="1:13" ht="15.75" customHeight="1" x14ac:dyDescent="0.3">
      <c r="A17" s="9">
        <v>13</v>
      </c>
      <c r="B17" s="19" t="s">
        <v>88</v>
      </c>
      <c r="C17" s="4" t="s">
        <v>41</v>
      </c>
      <c r="D17" s="5" t="s">
        <v>120</v>
      </c>
      <c r="E17" s="4" t="s">
        <v>42</v>
      </c>
      <c r="F17" s="6">
        <v>1</v>
      </c>
      <c r="G17" s="3">
        <v>54158452.560000002</v>
      </c>
      <c r="H17" s="15">
        <f>10982556.25/1000</f>
        <v>10982.55625</v>
      </c>
      <c r="I17" s="15">
        <f>9038367.98/1000</f>
        <v>9038.3679800000009</v>
      </c>
      <c r="J17" s="16">
        <f>8220722.94/1000</f>
        <v>8220.7229399999997</v>
      </c>
      <c r="K17" s="1"/>
      <c r="L17" s="17"/>
      <c r="M17" s="18"/>
    </row>
    <row r="18" spans="1:13" ht="15.75" customHeight="1" x14ac:dyDescent="0.3">
      <c r="A18" s="9">
        <v>14</v>
      </c>
      <c r="B18" s="19" t="s">
        <v>89</v>
      </c>
      <c r="C18" s="20"/>
      <c r="D18" s="20"/>
      <c r="E18" s="21"/>
      <c r="F18" s="9"/>
      <c r="G18" s="15"/>
      <c r="H18" s="15">
        <v>0</v>
      </c>
      <c r="I18" s="15">
        <v>0</v>
      </c>
      <c r="J18" s="16">
        <v>0</v>
      </c>
      <c r="K18" s="1"/>
      <c r="L18" s="17"/>
      <c r="M18" s="18"/>
    </row>
    <row r="19" spans="1:13" ht="37.5" customHeight="1" x14ac:dyDescent="0.3">
      <c r="A19" s="9">
        <v>15</v>
      </c>
      <c r="B19" s="36" t="s">
        <v>90</v>
      </c>
      <c r="C19" s="4" t="s">
        <v>38</v>
      </c>
      <c r="D19" s="7" t="s">
        <v>121</v>
      </c>
      <c r="E19" s="4" t="s">
        <v>39</v>
      </c>
      <c r="F19" s="6">
        <v>1</v>
      </c>
      <c r="G19" s="3">
        <v>128353001.59</v>
      </c>
      <c r="H19" s="15">
        <v>0</v>
      </c>
      <c r="I19" s="15">
        <v>0</v>
      </c>
      <c r="J19" s="16">
        <v>0</v>
      </c>
      <c r="K19" s="1"/>
      <c r="L19" s="17"/>
      <c r="M19" s="18"/>
    </row>
    <row r="20" spans="1:13" ht="34.5" customHeight="1" x14ac:dyDescent="0.3">
      <c r="A20" s="9">
        <v>16</v>
      </c>
      <c r="B20" s="36"/>
      <c r="C20" s="4" t="s">
        <v>40</v>
      </c>
      <c r="D20" s="7" t="s">
        <v>122</v>
      </c>
      <c r="E20" s="4" t="s">
        <v>39</v>
      </c>
      <c r="F20" s="6">
        <v>1</v>
      </c>
      <c r="G20" s="3">
        <v>128353001.59</v>
      </c>
      <c r="H20" s="15"/>
      <c r="I20" s="15"/>
      <c r="J20" s="16"/>
      <c r="K20" s="1"/>
      <c r="L20" s="17"/>
      <c r="M20" s="18"/>
    </row>
    <row r="21" spans="1:13" ht="15.75" customHeight="1" x14ac:dyDescent="0.3">
      <c r="A21" s="9">
        <v>17</v>
      </c>
      <c r="B21" s="19" t="s">
        <v>91</v>
      </c>
      <c r="C21" s="20"/>
      <c r="D21" s="20"/>
      <c r="E21" s="21"/>
      <c r="F21" s="9"/>
      <c r="G21" s="15"/>
      <c r="H21" s="15">
        <f>120031121.96/1000</f>
        <v>120031.12195999999</v>
      </c>
      <c r="I21" s="15">
        <f>50604159.48/1000</f>
        <v>50604.159479999995</v>
      </c>
      <c r="J21" s="16">
        <f>86613919.17/1000</f>
        <v>86613.919170000008</v>
      </c>
      <c r="K21" s="1"/>
      <c r="L21" s="17"/>
      <c r="M21" s="18"/>
    </row>
    <row r="22" spans="1:13" ht="33" customHeight="1" x14ac:dyDescent="0.3">
      <c r="A22" s="9">
        <v>18</v>
      </c>
      <c r="B22" s="19" t="s">
        <v>92</v>
      </c>
      <c r="C22" s="4" t="s">
        <v>63</v>
      </c>
      <c r="D22" s="7" t="s">
        <v>123</v>
      </c>
      <c r="E22" s="4" t="s">
        <v>64</v>
      </c>
      <c r="F22" s="6">
        <v>1</v>
      </c>
      <c r="G22" s="3">
        <v>197549184.81</v>
      </c>
      <c r="H22" s="15">
        <f>16382169.73/1000</f>
        <v>16382.16973</v>
      </c>
      <c r="I22" s="15">
        <f>8302344.11/1000</f>
        <v>8302.34411</v>
      </c>
      <c r="J22" s="16">
        <f>9112321.25/1000</f>
        <v>9112.3212500000009</v>
      </c>
      <c r="K22" s="1"/>
      <c r="L22" s="17"/>
      <c r="M22" s="18"/>
    </row>
    <row r="23" spans="1:13" ht="15.75" customHeight="1" x14ac:dyDescent="0.3">
      <c r="A23" s="9">
        <v>19</v>
      </c>
      <c r="B23" s="36" t="s">
        <v>93</v>
      </c>
      <c r="C23" s="4" t="s">
        <v>30</v>
      </c>
      <c r="D23" s="5" t="s">
        <v>124</v>
      </c>
      <c r="E23" s="4" t="s">
        <v>31</v>
      </c>
      <c r="F23" s="6">
        <v>1</v>
      </c>
      <c r="G23" s="3">
        <v>269045595.98000002</v>
      </c>
      <c r="H23" s="15">
        <f>51586174.72/1000</f>
        <v>51586.174719999995</v>
      </c>
      <c r="I23" s="22">
        <f>51904364.39/1000</f>
        <v>51904.364390000002</v>
      </c>
      <c r="J23" s="16">
        <f>8083569.82/1000</f>
        <v>8083.5698200000006</v>
      </c>
      <c r="K23" s="1"/>
      <c r="L23" s="17"/>
      <c r="M23" s="18"/>
    </row>
    <row r="24" spans="1:13" ht="15.75" customHeight="1" x14ac:dyDescent="0.3">
      <c r="A24" s="9">
        <v>20</v>
      </c>
      <c r="B24" s="36"/>
      <c r="C24" s="4" t="s">
        <v>32</v>
      </c>
      <c r="D24" s="5" t="s">
        <v>124</v>
      </c>
      <c r="E24" s="4" t="s">
        <v>31</v>
      </c>
      <c r="F24" s="6">
        <v>1</v>
      </c>
      <c r="G24" s="3">
        <v>269045595.98000002</v>
      </c>
      <c r="H24" s="15"/>
      <c r="I24" s="22"/>
      <c r="J24" s="16"/>
      <c r="K24" s="1"/>
      <c r="L24" s="17"/>
      <c r="M24" s="18"/>
    </row>
    <row r="25" spans="1:13" ht="15.75" customHeight="1" x14ac:dyDescent="0.3">
      <c r="A25" s="9">
        <v>21</v>
      </c>
      <c r="B25" s="36"/>
      <c r="C25" s="4" t="s">
        <v>33</v>
      </c>
      <c r="D25" s="5" t="s">
        <v>124</v>
      </c>
      <c r="E25" s="4" t="s">
        <v>31</v>
      </c>
      <c r="F25" s="6">
        <v>1</v>
      </c>
      <c r="G25" s="3">
        <v>269045595.98000002</v>
      </c>
      <c r="H25" s="15"/>
      <c r="I25" s="22"/>
      <c r="J25" s="16"/>
      <c r="K25" s="1"/>
      <c r="L25" s="17"/>
      <c r="M25" s="18"/>
    </row>
    <row r="26" spans="1:13" ht="15.75" customHeight="1" x14ac:dyDescent="0.3">
      <c r="A26" s="9">
        <v>22</v>
      </c>
      <c r="B26" s="36"/>
      <c r="C26" s="4" t="s">
        <v>34</v>
      </c>
      <c r="D26" s="5" t="s">
        <v>125</v>
      </c>
      <c r="E26" s="4" t="s">
        <v>31</v>
      </c>
      <c r="F26" s="6">
        <v>1</v>
      </c>
      <c r="G26" s="3">
        <v>269045595.98000002</v>
      </c>
      <c r="H26" s="15"/>
      <c r="I26" s="22"/>
      <c r="J26" s="16"/>
      <c r="K26" s="1"/>
      <c r="L26" s="17"/>
      <c r="M26" s="18"/>
    </row>
    <row r="27" spans="1:13" ht="30" customHeight="1" x14ac:dyDescent="0.3">
      <c r="A27" s="9">
        <v>23</v>
      </c>
      <c r="B27" s="36"/>
      <c r="C27" s="4" t="s">
        <v>35</v>
      </c>
      <c r="D27" s="7" t="s">
        <v>126</v>
      </c>
      <c r="E27" s="4" t="s">
        <v>36</v>
      </c>
      <c r="F27" s="6">
        <v>1</v>
      </c>
      <c r="G27" s="3">
        <v>198158363.11000001</v>
      </c>
      <c r="H27" s="15"/>
      <c r="I27" s="22"/>
      <c r="J27" s="16"/>
      <c r="K27" s="1"/>
      <c r="L27" s="17"/>
      <c r="M27" s="18"/>
    </row>
    <row r="28" spans="1:13" ht="15.75" customHeight="1" x14ac:dyDescent="0.3">
      <c r="A28" s="9">
        <v>24</v>
      </c>
      <c r="B28" s="36"/>
      <c r="C28" s="4" t="s">
        <v>37</v>
      </c>
      <c r="D28" s="5" t="s">
        <v>127</v>
      </c>
      <c r="E28" s="4" t="s">
        <v>31</v>
      </c>
      <c r="F28" s="6">
        <v>1</v>
      </c>
      <c r="G28" s="3">
        <v>459141745.85000002</v>
      </c>
      <c r="H28" s="15"/>
      <c r="I28" s="22"/>
      <c r="J28" s="16"/>
      <c r="K28" s="1"/>
      <c r="L28" s="17"/>
      <c r="M28" s="18"/>
    </row>
    <row r="29" spans="1:13" ht="15.75" customHeight="1" x14ac:dyDescent="0.3">
      <c r="A29" s="9">
        <v>25</v>
      </c>
      <c r="B29" s="19" t="s">
        <v>94</v>
      </c>
      <c r="C29" s="20"/>
      <c r="D29" s="20"/>
      <c r="E29" s="21"/>
      <c r="F29" s="9"/>
      <c r="G29" s="15"/>
      <c r="H29" s="15">
        <v>0</v>
      </c>
      <c r="I29" s="15">
        <f>938623.76/1000</f>
        <v>938.62376000000006</v>
      </c>
      <c r="J29" s="16">
        <f>6374708.01/1000</f>
        <v>6374.7080099999994</v>
      </c>
      <c r="K29" s="1"/>
      <c r="L29" s="17"/>
      <c r="M29" s="18"/>
    </row>
    <row r="30" spans="1:13" ht="15.75" customHeight="1" x14ac:dyDescent="0.3">
      <c r="A30" s="9">
        <v>26</v>
      </c>
      <c r="B30" s="19" t="s">
        <v>95</v>
      </c>
      <c r="C30" s="4" t="s">
        <v>28</v>
      </c>
      <c r="D30" s="5" t="s">
        <v>128</v>
      </c>
      <c r="E30" s="4" t="s">
        <v>29</v>
      </c>
      <c r="F30" s="6">
        <v>1</v>
      </c>
      <c r="G30" s="3">
        <v>69704670.560000002</v>
      </c>
      <c r="H30" s="15">
        <f>22987657.39/1000</f>
        <v>22987.65739</v>
      </c>
      <c r="I30" s="15">
        <f>8420307.38/1000</f>
        <v>8420.3073800000002</v>
      </c>
      <c r="J30" s="16">
        <f>12711193.26/1000</f>
        <v>12711.19326</v>
      </c>
      <c r="K30" s="1"/>
      <c r="L30" s="17"/>
      <c r="M30" s="18"/>
    </row>
    <row r="31" spans="1:13" ht="15.75" customHeight="1" x14ac:dyDescent="0.3">
      <c r="A31" s="9">
        <v>27</v>
      </c>
      <c r="B31" s="19" t="s">
        <v>96</v>
      </c>
      <c r="C31" s="20"/>
      <c r="D31" s="20"/>
      <c r="E31" s="21"/>
      <c r="F31" s="9"/>
      <c r="G31" s="15"/>
      <c r="H31" s="15">
        <f>55789698.64/1000</f>
        <v>55789.698640000002</v>
      </c>
      <c r="I31" s="15">
        <f>88941137.46/1000</f>
        <v>88941.137459999998</v>
      </c>
      <c r="J31" s="16">
        <f>171539984.12/1000</f>
        <v>171539.98412000001</v>
      </c>
      <c r="K31" s="1"/>
      <c r="L31" s="23"/>
      <c r="M31" s="23"/>
    </row>
    <row r="32" spans="1:13" ht="15.75" customHeight="1" x14ac:dyDescent="0.3">
      <c r="A32" s="9">
        <v>28</v>
      </c>
      <c r="B32" s="19" t="s">
        <v>97</v>
      </c>
      <c r="C32" s="20"/>
      <c r="D32" s="20"/>
      <c r="E32" s="21"/>
      <c r="F32" s="9"/>
      <c r="G32" s="15"/>
      <c r="H32" s="15">
        <f>15165810.77/1000</f>
        <v>15165.81077</v>
      </c>
      <c r="I32" s="15">
        <f>59715919.79/1000</f>
        <v>59715.91979</v>
      </c>
      <c r="J32" s="16">
        <f>27854159.69/1000</f>
        <v>27854.15969</v>
      </c>
      <c r="K32" s="1"/>
      <c r="L32" s="17"/>
      <c r="M32" s="18"/>
    </row>
    <row r="33" spans="1:13" ht="30.75" customHeight="1" x14ac:dyDescent="0.3">
      <c r="A33" s="9">
        <v>29</v>
      </c>
      <c r="B33" s="19" t="s">
        <v>98</v>
      </c>
      <c r="C33" s="4" t="s">
        <v>26</v>
      </c>
      <c r="D33" s="7" t="s">
        <v>129</v>
      </c>
      <c r="E33" s="4" t="s">
        <v>27</v>
      </c>
      <c r="F33" s="6">
        <v>1</v>
      </c>
      <c r="G33" s="3">
        <v>131494227.93000001</v>
      </c>
      <c r="H33" s="15">
        <f>18325769.74/1000</f>
        <v>18325.76974</v>
      </c>
      <c r="I33" s="15">
        <f>13965930.55/1000</f>
        <v>13965.930550000001</v>
      </c>
      <c r="J33" s="16">
        <f>6641050.98/1000</f>
        <v>6641.0509800000009</v>
      </c>
      <c r="K33" s="1"/>
      <c r="L33" s="17"/>
      <c r="M33" s="18"/>
    </row>
    <row r="34" spans="1:13" ht="15.75" customHeight="1" x14ac:dyDescent="0.3">
      <c r="A34" s="9">
        <v>30</v>
      </c>
      <c r="B34" s="36" t="s">
        <v>99</v>
      </c>
      <c r="C34" s="4" t="s">
        <v>22</v>
      </c>
      <c r="D34" s="5" t="s">
        <v>130</v>
      </c>
      <c r="E34" s="4" t="s">
        <v>23</v>
      </c>
      <c r="F34" s="6">
        <v>1</v>
      </c>
      <c r="G34" s="3">
        <v>330098201.69</v>
      </c>
      <c r="H34" s="15">
        <f>45243752.1/1000</f>
        <v>45243.752099999998</v>
      </c>
      <c r="I34" s="15">
        <f>61304435.73/1000</f>
        <v>61304.435729999997</v>
      </c>
      <c r="J34" s="16">
        <f>80849065.24/1000</f>
        <v>80849.065239999996</v>
      </c>
      <c r="K34" s="2"/>
      <c r="L34" s="17"/>
      <c r="M34" s="18"/>
    </row>
    <row r="35" spans="1:13" ht="15.75" customHeight="1" x14ac:dyDescent="0.3">
      <c r="A35" s="9">
        <v>31</v>
      </c>
      <c r="B35" s="36"/>
      <c r="C35" s="4" t="s">
        <v>24</v>
      </c>
      <c r="D35" s="5" t="s">
        <v>132</v>
      </c>
      <c r="E35" s="4" t="s">
        <v>25</v>
      </c>
      <c r="F35" s="6">
        <v>1</v>
      </c>
      <c r="G35" s="3">
        <v>537407398.58000004</v>
      </c>
      <c r="H35" s="15"/>
      <c r="I35" s="15"/>
      <c r="J35" s="16"/>
      <c r="K35" s="2"/>
      <c r="L35" s="17"/>
      <c r="M35" s="18"/>
    </row>
    <row r="36" spans="1:13" ht="37.5" customHeight="1" x14ac:dyDescent="0.3">
      <c r="A36" s="9">
        <v>32</v>
      </c>
      <c r="B36" s="19" t="s">
        <v>134</v>
      </c>
      <c r="C36" s="4" t="s">
        <v>20</v>
      </c>
      <c r="D36" s="7" t="s">
        <v>133</v>
      </c>
      <c r="E36" s="4" t="s">
        <v>21</v>
      </c>
      <c r="F36" s="6">
        <v>1</v>
      </c>
      <c r="G36" s="3">
        <v>132499962.69</v>
      </c>
      <c r="H36" s="15">
        <f>5720391.95/1000</f>
        <v>5720.3919500000002</v>
      </c>
      <c r="I36" s="15">
        <f>2098836.17/1000</f>
        <v>2098.83617</v>
      </c>
      <c r="J36" s="16">
        <f>5293222.17/1000</f>
        <v>5293.22217</v>
      </c>
      <c r="K36" s="2"/>
      <c r="L36" s="17"/>
      <c r="M36" s="18"/>
    </row>
    <row r="37" spans="1:13" ht="15.75" customHeight="1" x14ac:dyDescent="0.3">
      <c r="A37" s="9">
        <v>33</v>
      </c>
      <c r="B37" s="19" t="s">
        <v>100</v>
      </c>
      <c r="C37" s="20"/>
      <c r="D37" s="20"/>
      <c r="E37" s="21"/>
      <c r="F37" s="9"/>
      <c r="G37" s="15"/>
      <c r="H37" s="15">
        <f>69333845.35/1000</f>
        <v>69333.845349999989</v>
      </c>
      <c r="I37" s="15">
        <f>70951630.16/1000</f>
        <v>70951.630160000001</v>
      </c>
      <c r="J37" s="16">
        <f>46574970.8/1000</f>
        <v>46574.970799999996</v>
      </c>
      <c r="K37" s="1"/>
      <c r="L37" s="17"/>
      <c r="M37" s="18"/>
    </row>
    <row r="38" spans="1:13" ht="15.75" customHeight="1" x14ac:dyDescent="0.3">
      <c r="A38" s="9">
        <v>34</v>
      </c>
      <c r="B38" s="36" t="s">
        <v>101</v>
      </c>
      <c r="C38" s="4" t="s">
        <v>6</v>
      </c>
      <c r="D38" s="5" t="s">
        <v>7</v>
      </c>
      <c r="E38" s="4" t="s">
        <v>10</v>
      </c>
      <c r="F38" s="6">
        <v>1</v>
      </c>
      <c r="G38" s="3">
        <v>478122806.37</v>
      </c>
      <c r="H38" s="15">
        <f>109357692.04/1000</f>
        <v>109357.69204000001</v>
      </c>
      <c r="I38" s="15">
        <f>106024287.72/1000</f>
        <v>106024.28771999999</v>
      </c>
      <c r="J38" s="16">
        <f>81058559.42/1000</f>
        <v>81058.559420000005</v>
      </c>
      <c r="K38" s="2"/>
      <c r="L38" s="17"/>
      <c r="M38" s="18"/>
    </row>
    <row r="39" spans="1:13" ht="33" customHeight="1" x14ac:dyDescent="0.3">
      <c r="A39" s="9">
        <v>35</v>
      </c>
      <c r="B39" s="36"/>
      <c r="C39" s="4" t="s">
        <v>8</v>
      </c>
      <c r="D39" s="7" t="s">
        <v>135</v>
      </c>
      <c r="E39" s="4" t="s">
        <v>11</v>
      </c>
      <c r="F39" s="6">
        <v>1</v>
      </c>
      <c r="G39" s="3">
        <v>191389386.25</v>
      </c>
      <c r="H39" s="15"/>
      <c r="I39" s="15"/>
      <c r="J39" s="16"/>
      <c r="K39" s="2"/>
      <c r="L39" s="17"/>
      <c r="M39" s="18"/>
    </row>
    <row r="40" spans="1:13" ht="31.5" customHeight="1" x14ac:dyDescent="0.3">
      <c r="A40" s="9">
        <v>36</v>
      </c>
      <c r="B40" s="36"/>
      <c r="C40" s="4" t="s">
        <v>9</v>
      </c>
      <c r="D40" s="7" t="s">
        <v>135</v>
      </c>
      <c r="E40" s="4" t="s">
        <v>11</v>
      </c>
      <c r="F40" s="6">
        <v>1</v>
      </c>
      <c r="G40" s="3">
        <v>191389386.22</v>
      </c>
      <c r="H40" s="15"/>
      <c r="I40" s="15"/>
      <c r="J40" s="16"/>
      <c r="K40" s="2"/>
      <c r="L40" s="17"/>
      <c r="M40" s="18"/>
    </row>
    <row r="41" spans="1:13" ht="33.75" customHeight="1" x14ac:dyDescent="0.3">
      <c r="A41" s="9">
        <v>37</v>
      </c>
      <c r="B41" s="36" t="s">
        <v>102</v>
      </c>
      <c r="C41" s="4" t="s">
        <v>12</v>
      </c>
      <c r="D41" s="7" t="s">
        <v>136</v>
      </c>
      <c r="E41" s="4" t="s">
        <v>13</v>
      </c>
      <c r="F41" s="6">
        <v>1</v>
      </c>
      <c r="G41" s="3">
        <v>147272875.00999999</v>
      </c>
      <c r="H41" s="15">
        <f>33436310.64/1000</f>
        <v>33436.310640000003</v>
      </c>
      <c r="I41" s="15">
        <f>44769992.14/1000</f>
        <v>44769.992140000002</v>
      </c>
      <c r="J41" s="16">
        <f>19437991.08/1000</f>
        <v>19437.99108</v>
      </c>
      <c r="K41" s="2"/>
      <c r="L41" s="17"/>
      <c r="M41" s="18"/>
    </row>
    <row r="42" spans="1:13" ht="15.75" customHeight="1" x14ac:dyDescent="0.3">
      <c r="A42" s="9">
        <v>38</v>
      </c>
      <c r="B42" s="36"/>
      <c r="C42" s="4" t="s">
        <v>14</v>
      </c>
      <c r="D42" s="5" t="s">
        <v>137</v>
      </c>
      <c r="E42" s="4" t="s">
        <v>15</v>
      </c>
      <c r="F42" s="6">
        <v>1</v>
      </c>
      <c r="G42" s="3">
        <v>101726550.33</v>
      </c>
      <c r="H42" s="15"/>
      <c r="I42" s="15"/>
      <c r="J42" s="16"/>
      <c r="K42" s="2"/>
      <c r="L42" s="17"/>
      <c r="M42" s="18"/>
    </row>
    <row r="43" spans="1:13" ht="15.75" customHeight="1" x14ac:dyDescent="0.3">
      <c r="A43" s="9">
        <v>39</v>
      </c>
      <c r="B43" s="36"/>
      <c r="C43" s="4" t="s">
        <v>16</v>
      </c>
      <c r="D43" s="5" t="s">
        <v>138</v>
      </c>
      <c r="E43" s="4" t="s">
        <v>15</v>
      </c>
      <c r="F43" s="6">
        <v>1</v>
      </c>
      <c r="G43" s="3">
        <v>101726550.33</v>
      </c>
      <c r="H43" s="15"/>
      <c r="I43" s="15"/>
      <c r="J43" s="16"/>
      <c r="K43" s="2"/>
      <c r="L43" s="17"/>
      <c r="M43" s="18"/>
    </row>
    <row r="44" spans="1:13" ht="15.75" customHeight="1" x14ac:dyDescent="0.3">
      <c r="A44" s="9">
        <v>40</v>
      </c>
      <c r="B44" s="36"/>
      <c r="C44" s="4" t="s">
        <v>17</v>
      </c>
      <c r="D44" s="5" t="s">
        <v>137</v>
      </c>
      <c r="E44" s="4" t="s">
        <v>15</v>
      </c>
      <c r="F44" s="6">
        <v>1</v>
      </c>
      <c r="G44" s="3">
        <v>101726550.33</v>
      </c>
      <c r="H44" s="15"/>
      <c r="I44" s="15"/>
      <c r="J44" s="16"/>
      <c r="K44" s="2"/>
      <c r="L44" s="17"/>
      <c r="M44" s="18"/>
    </row>
    <row r="45" spans="1:13" ht="15.75" customHeight="1" x14ac:dyDescent="0.3">
      <c r="A45" s="9">
        <v>41</v>
      </c>
      <c r="B45" s="36"/>
      <c r="C45" s="4" t="s">
        <v>18</v>
      </c>
      <c r="D45" s="5" t="s">
        <v>131</v>
      </c>
      <c r="E45" s="4" t="s">
        <v>19</v>
      </c>
      <c r="F45" s="6">
        <v>1</v>
      </c>
      <c r="G45" s="3">
        <v>282458158.31999999</v>
      </c>
      <c r="H45" s="15"/>
      <c r="I45" s="15"/>
      <c r="J45" s="16"/>
      <c r="K45" s="2"/>
      <c r="L45" s="17"/>
      <c r="M45" s="18"/>
    </row>
    <row r="46" spans="1:13" ht="15.75" customHeight="1" x14ac:dyDescent="0.3">
      <c r="A46" s="9">
        <v>42</v>
      </c>
      <c r="B46" s="19" t="s">
        <v>103</v>
      </c>
      <c r="C46" s="4" t="s">
        <v>59</v>
      </c>
      <c r="D46" s="5" t="s">
        <v>139</v>
      </c>
      <c r="E46" s="4" t="s">
        <v>60</v>
      </c>
      <c r="F46" s="6">
        <v>1</v>
      </c>
      <c r="G46" s="8">
        <v>262543875</v>
      </c>
      <c r="H46" s="15">
        <f>10211672.07/1000</f>
        <v>10211.672070000001</v>
      </c>
      <c r="I46" s="15">
        <f>9625622.15/1000</f>
        <v>9625.6221500000011</v>
      </c>
      <c r="J46" s="16">
        <f>11330120.82/1000</f>
        <v>11330.12082</v>
      </c>
      <c r="K46" s="2"/>
      <c r="L46" s="17"/>
      <c r="M46" s="18"/>
    </row>
    <row r="47" spans="1:13" ht="35.25" customHeight="1" x14ac:dyDescent="0.3">
      <c r="A47" s="9">
        <v>43</v>
      </c>
      <c r="B47" s="36" t="s">
        <v>104</v>
      </c>
      <c r="C47" s="4" t="s">
        <v>2</v>
      </c>
      <c r="D47" s="7" t="s">
        <v>140</v>
      </c>
      <c r="E47" s="4" t="s">
        <v>3</v>
      </c>
      <c r="F47" s="6">
        <v>1</v>
      </c>
      <c r="G47" s="3">
        <v>518336423.18000001</v>
      </c>
      <c r="H47" s="15">
        <f>69010553.86/1000</f>
        <v>69010.55386</v>
      </c>
      <c r="I47" s="15">
        <f>76481798.49/1000</f>
        <v>76481.798490000001</v>
      </c>
      <c r="J47" s="16">
        <f>40480942.14/1000</f>
        <v>40480.942139999999</v>
      </c>
      <c r="K47" s="1"/>
      <c r="L47" s="17"/>
      <c r="M47" s="18"/>
    </row>
    <row r="48" spans="1:13" ht="36.75" customHeight="1" x14ac:dyDescent="0.3">
      <c r="A48" s="9">
        <v>44</v>
      </c>
      <c r="B48" s="36"/>
      <c r="C48" s="4" t="s">
        <v>4</v>
      </c>
      <c r="D48" s="7" t="s">
        <v>141</v>
      </c>
      <c r="E48" s="4" t="s">
        <v>5</v>
      </c>
      <c r="F48" s="6">
        <v>1</v>
      </c>
      <c r="G48" s="3">
        <v>264500015.47999999</v>
      </c>
      <c r="H48" s="15"/>
      <c r="I48" s="15"/>
      <c r="J48" s="16"/>
      <c r="K48" s="1"/>
      <c r="L48" s="17"/>
      <c r="M48" s="18"/>
    </row>
    <row r="49" spans="1:13" ht="15.75" customHeight="1" x14ac:dyDescent="0.3">
      <c r="A49" s="9">
        <v>45</v>
      </c>
      <c r="B49" s="19" t="s">
        <v>105</v>
      </c>
      <c r="C49" s="20"/>
      <c r="D49" s="20"/>
      <c r="E49" s="21"/>
      <c r="F49" s="9"/>
      <c r="G49" s="15"/>
      <c r="H49" s="15">
        <f>25744840.2/1000</f>
        <v>25744.840199999999</v>
      </c>
      <c r="I49" s="15">
        <f>24071051.06/1000</f>
        <v>24071.051059999998</v>
      </c>
      <c r="J49" s="16">
        <f>18046566.04/1000</f>
        <v>18046.566039999998</v>
      </c>
      <c r="K49" s="2"/>
      <c r="L49" s="17"/>
      <c r="M49" s="18"/>
    </row>
    <row r="50" spans="1:13" ht="15.75" customHeight="1" x14ac:dyDescent="0.3">
      <c r="A50" s="9">
        <v>46</v>
      </c>
      <c r="B50" s="19" t="s">
        <v>106</v>
      </c>
      <c r="C50" s="20"/>
      <c r="D50" s="20"/>
      <c r="E50" s="21"/>
      <c r="F50" s="9"/>
      <c r="G50" s="15"/>
      <c r="H50" s="15">
        <v>0</v>
      </c>
      <c r="I50" s="15">
        <v>0</v>
      </c>
      <c r="J50" s="16">
        <v>0</v>
      </c>
      <c r="K50" s="1"/>
      <c r="L50" s="17"/>
      <c r="M50" s="18"/>
    </row>
    <row r="51" spans="1:13" ht="34.5" customHeight="1" x14ac:dyDescent="0.3">
      <c r="A51" s="9">
        <v>47</v>
      </c>
      <c r="B51" s="19" t="s">
        <v>107</v>
      </c>
      <c r="C51" s="4" t="s">
        <v>0</v>
      </c>
      <c r="D51" s="7" t="s">
        <v>142</v>
      </c>
      <c r="E51" s="4" t="s">
        <v>1</v>
      </c>
      <c r="F51" s="6">
        <v>1</v>
      </c>
      <c r="G51" s="3">
        <v>129358378.48</v>
      </c>
      <c r="H51" s="15">
        <v>0</v>
      </c>
      <c r="I51" s="15">
        <f>7389410.76/1000</f>
        <v>7389.4107599999998</v>
      </c>
      <c r="J51" s="16">
        <f>4240118.92/1000</f>
        <v>4240.1189199999999</v>
      </c>
      <c r="K51" s="1"/>
      <c r="L51" s="17"/>
      <c r="M51" s="18"/>
    </row>
    <row r="52" spans="1:13" ht="15.75" customHeight="1" x14ac:dyDescent="0.3">
      <c r="A52" s="9">
        <v>48</v>
      </c>
      <c r="B52" s="19" t="s">
        <v>108</v>
      </c>
      <c r="C52" s="20"/>
      <c r="D52" s="20"/>
      <c r="E52" s="21"/>
      <c r="F52" s="9"/>
      <c r="G52" s="15"/>
      <c r="H52" s="15">
        <f>223818145.28/1000</f>
        <v>223818.14528</v>
      </c>
      <c r="I52" s="15">
        <f>100474971.6/1000</f>
        <v>100474.97159999999</v>
      </c>
      <c r="J52" s="16">
        <f>71875499.43/1000</f>
        <v>71875.499430000011</v>
      </c>
      <c r="K52" s="2"/>
      <c r="L52" s="17"/>
      <c r="M52" s="18"/>
    </row>
    <row r="53" spans="1:13" ht="15.75" customHeight="1" x14ac:dyDescent="0.3">
      <c r="A53" s="9">
        <v>49</v>
      </c>
      <c r="B53" s="19" t="s">
        <v>109</v>
      </c>
      <c r="C53" s="20"/>
      <c r="D53" s="20"/>
      <c r="E53" s="21"/>
      <c r="F53" s="9"/>
      <c r="G53" s="15"/>
      <c r="H53" s="15">
        <v>0</v>
      </c>
      <c r="I53" s="15">
        <v>0</v>
      </c>
      <c r="J53" s="16">
        <v>0</v>
      </c>
      <c r="K53" s="2"/>
      <c r="L53" s="17"/>
      <c r="M53" s="18"/>
    </row>
    <row r="54" spans="1:13" ht="15.75" customHeight="1" x14ac:dyDescent="0.3">
      <c r="A54" s="9">
        <v>50</v>
      </c>
      <c r="B54" s="19" t="s">
        <v>110</v>
      </c>
      <c r="C54" s="20"/>
      <c r="D54" s="20"/>
      <c r="E54" s="21"/>
      <c r="F54" s="9"/>
      <c r="G54" s="15"/>
      <c r="H54" s="15">
        <f>117102499.9/1000</f>
        <v>117102.49990000001</v>
      </c>
      <c r="I54" s="15">
        <f>121072002.62/1000</f>
        <v>121072.00262</v>
      </c>
      <c r="J54" s="16">
        <f>57359545.04/1000</f>
        <v>57359.545039999997</v>
      </c>
      <c r="K54" s="2"/>
      <c r="L54" s="17"/>
      <c r="M54" s="18"/>
    </row>
    <row r="55" spans="1:13" ht="15.75" customHeight="1" x14ac:dyDescent="0.3">
      <c r="A55" s="9"/>
      <c r="B55" s="24" t="s">
        <v>111</v>
      </c>
      <c r="C55" s="20"/>
      <c r="D55" s="20"/>
      <c r="E55" s="21"/>
      <c r="F55" s="9"/>
      <c r="G55" s="15"/>
      <c r="H55" s="25">
        <f>SUM(H5:H54)</f>
        <v>1192118.7808699999</v>
      </c>
      <c r="I55" s="25">
        <f>SUM(I5:I54)</f>
        <v>1090464.4912699999</v>
      </c>
      <c r="J55" s="26">
        <f>SUM(J5:J54)</f>
        <v>885649.93801999989</v>
      </c>
      <c r="K55" s="2"/>
      <c r="L55" s="17"/>
      <c r="M55" s="18"/>
    </row>
    <row r="56" spans="1:13" x14ac:dyDescent="0.3">
      <c r="A56" s="29"/>
      <c r="B56" s="30"/>
    </row>
    <row r="57" spans="1:13" x14ac:dyDescent="0.3">
      <c r="A57" s="29"/>
      <c r="B57" s="28"/>
    </row>
    <row r="58" spans="1:13" x14ac:dyDescent="0.3">
      <c r="A58" s="29"/>
    </row>
    <row r="59" spans="1:13" x14ac:dyDescent="0.3">
      <c r="A59" s="27"/>
      <c r="B59" s="28"/>
    </row>
    <row r="60" spans="1:13" x14ac:dyDescent="0.3">
      <c r="A60" s="27"/>
      <c r="B60" s="28"/>
    </row>
    <row r="61" spans="1:13" x14ac:dyDescent="0.3">
      <c r="A61" s="28"/>
      <c r="B61" s="28"/>
    </row>
  </sheetData>
  <mergeCells count="18">
    <mergeCell ref="B11:B13"/>
    <mergeCell ref="B5:B6"/>
    <mergeCell ref="B47:B48"/>
    <mergeCell ref="B38:B40"/>
    <mergeCell ref="B41:B45"/>
    <mergeCell ref="B34:B35"/>
    <mergeCell ref="B23:B28"/>
    <mergeCell ref="B19:B20"/>
    <mergeCell ref="A4:M4"/>
    <mergeCell ref="C1:C2"/>
    <mergeCell ref="L1:M1"/>
    <mergeCell ref="A1:A2"/>
    <mergeCell ref="B1:B2"/>
    <mergeCell ref="E1:E2"/>
    <mergeCell ref="K1:K2"/>
    <mergeCell ref="H1:J1"/>
    <mergeCell ref="H3:J3"/>
    <mergeCell ref="D1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Khayrulla Kh. Ismoilov</dc:creator>
  <cp:lastModifiedBy>Jamoliddin Y. Khamdamov</cp:lastModifiedBy>
  <dcterms:created xsi:type="dcterms:W3CDTF">2015-06-05T18:19:34Z</dcterms:created>
  <dcterms:modified xsi:type="dcterms:W3CDTF">2024-10-10T16:52:29Z</dcterms:modified>
</cp:coreProperties>
</file>